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iret\Downloads\"/>
    </mc:Choice>
  </mc:AlternateContent>
  <xr:revisionPtr revIDLastSave="0" documentId="13_ncr:1_{E7D4BCA7-BD7A-4C90-9B5D-C2C4C42AA3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dge Contour Tilt-Turn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2" l="1"/>
  <c r="T44" i="2"/>
  <c r="S44" i="2"/>
  <c r="T31" i="2"/>
  <c r="S31" i="2"/>
  <c r="T41" i="2"/>
  <c r="T42" i="2"/>
  <c r="S42" i="2"/>
  <c r="T43" i="2"/>
  <c r="S41" i="2"/>
  <c r="P43" i="2"/>
  <c r="R42" i="2" l="1"/>
  <c r="J42" i="2"/>
  <c r="I42" i="2"/>
  <c r="G42" i="2"/>
  <c r="F42" i="2"/>
  <c r="H42" i="2" s="1"/>
  <c r="Q31" i="2"/>
  <c r="G22" i="2" s="1"/>
  <c r="P31" i="2"/>
  <c r="P41" i="2"/>
  <c r="F32" i="2"/>
  <c r="G32" i="2"/>
  <c r="F33" i="2"/>
  <c r="G33" i="2"/>
  <c r="G31" i="2" l="1"/>
  <c r="F31" i="2"/>
  <c r="F44" i="2"/>
  <c r="J44" i="2"/>
  <c r="I44" i="2"/>
  <c r="R44" i="2"/>
  <c r="R41" i="2"/>
  <c r="I41" i="2"/>
  <c r="J43" i="2"/>
  <c r="J41" i="2"/>
  <c r="R43" i="2"/>
  <c r="G41" i="2"/>
  <c r="F43" i="2"/>
  <c r="I43" i="2"/>
  <c r="J31" i="2"/>
  <c r="G44" i="2" l="1"/>
  <c r="H44" i="2" s="1"/>
  <c r="F41" i="2"/>
  <c r="H41" i="2" s="1"/>
  <c r="G43" i="2"/>
  <c r="H43" i="2" s="1"/>
  <c r="J22" i="2"/>
  <c r="J32" i="2"/>
  <c r="J33" i="2"/>
  <c r="I22" i="2" l="1"/>
  <c r="F22" i="2" l="1"/>
  <c r="I31" i="2"/>
  <c r="I32" i="2"/>
  <c r="I33" i="2"/>
  <c r="R31" i="2"/>
  <c r="H22" i="2" l="1"/>
  <c r="H32" i="2"/>
  <c r="H33" i="2"/>
  <c r="H31" i="2"/>
</calcChain>
</file>

<file path=xl/sharedStrings.xml><?xml version="1.0" encoding="utf-8"?>
<sst xmlns="http://schemas.openxmlformats.org/spreadsheetml/2006/main" count="67" uniqueCount="41">
  <si>
    <t>Frame Size</t>
  </si>
  <si>
    <t>Width</t>
  </si>
  <si>
    <t>Height</t>
  </si>
  <si>
    <t>44"</t>
  </si>
  <si>
    <t>Enter frame dimensions</t>
  </si>
  <si>
    <t>Maximum Sill Height:</t>
  </si>
  <si>
    <r>
      <rPr>
        <b/>
        <sz val="10"/>
        <rFont val="Calibri"/>
        <family val="2"/>
      </rPr>
      <t>≥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20"</t>
    </r>
  </si>
  <si>
    <t>Net Clear Width:</t>
  </si>
  <si>
    <t>Net Clear Height:</t>
  </si>
  <si>
    <t>Net Clear Area:</t>
  </si>
  <si>
    <r>
      <rPr>
        <b/>
        <sz val="10"/>
        <rFont val="Calibri"/>
        <family val="2"/>
      </rPr>
      <t xml:space="preserve">≥ </t>
    </r>
    <r>
      <rPr>
        <b/>
        <sz val="10"/>
        <rFont val="Arial"/>
        <family val="2"/>
      </rPr>
      <t>24"</t>
    </r>
  </si>
  <si>
    <r>
      <rPr>
        <b/>
        <sz val="10"/>
        <rFont val="Calibri"/>
        <family val="2"/>
      </rPr>
      <t>≥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5.7 ft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 xml:space="preserve">  </t>
    </r>
  </si>
  <si>
    <t xml:space="preserve">Except ground-floor and below grade: </t>
  </si>
  <si>
    <r>
      <t>≥</t>
    </r>
    <r>
      <rPr>
        <i/>
        <sz val="9.9"/>
        <color theme="1"/>
        <rFont val="Calibri"/>
        <family val="2"/>
      </rPr>
      <t xml:space="preserve"> 5.0 ft</t>
    </r>
    <r>
      <rPr>
        <i/>
        <vertAlign val="superscript"/>
        <sz val="9.9"/>
        <color theme="1"/>
        <rFont val="Calibri"/>
        <family val="2"/>
      </rPr>
      <t>2</t>
    </r>
  </si>
  <si>
    <t>Single Tilt-Turn Window</t>
  </si>
  <si>
    <t>Net Clear Opening</t>
  </si>
  <si>
    <t>Clear Width</t>
  </si>
  <si>
    <t>Clear Height</t>
  </si>
  <si>
    <r>
      <t>Clear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</si>
  <si>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Free Vent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</si>
  <si>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Daylight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</si>
  <si>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Deducts</t>
  </si>
  <si>
    <t xml:space="preserve">Typical IBC and IRC Building Code Minimum Size Requirements for Egress Windows  </t>
  </si>
  <si>
    <r>
      <t xml:space="preserve">Values in </t>
    </r>
    <r>
      <rPr>
        <b/>
        <sz val="11"/>
        <color rgb="FFFF0000"/>
        <rFont val="Calibri"/>
        <family val="2"/>
        <scheme val="minor"/>
      </rPr>
      <t xml:space="preserve">red font </t>
    </r>
    <r>
      <rPr>
        <sz val="11"/>
        <color theme="1"/>
        <rFont val="Calibri"/>
        <family val="2"/>
        <scheme val="minor"/>
      </rPr>
      <t>do not meet code-minimums</t>
    </r>
  </si>
  <si>
    <t>How to use Microsoft Excel calculator:</t>
  </si>
  <si>
    <t>This is the shortest frame height that meets requirements for Tyrol aspect ratio and IRC code for above-ground egress windows</t>
  </si>
  <si>
    <t>This is the narrowest width that meets IRC requirements for above-ground egress windows</t>
  </si>
  <si>
    <t>Frame Width</t>
  </si>
  <si>
    <t>Frame Height</t>
  </si>
  <si>
    <t>Width Dimension*</t>
  </si>
  <si>
    <t>Height Dimension*</t>
  </si>
  <si>
    <t>Dimensions</t>
  </si>
  <si>
    <t>Egress Window</t>
  </si>
  <si>
    <t xml:space="preserve">Side-By-Side </t>
  </si>
  <si>
    <t>"Common Frame" Mulled Assemblies</t>
  </si>
  <si>
    <t>Stacked (1 over 1)</t>
  </si>
  <si>
    <t>4-Way (eg: 2 over 2)</t>
  </si>
  <si>
    <t>For dimensions of egress window opening, measure the distance from the edge of frame of the operable window to the centerline of the common frame mullion (T-mull)</t>
  </si>
  <si>
    <t>Middle window (between two others)</t>
  </si>
  <si>
    <t>Tyrol Edge and Contour Egress Calculator:  Tilt-Turn Windows</t>
  </si>
  <si>
    <t>With Concealed Hinge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</si>
</sst>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9.9"/>
      <color theme="1"/>
      <name val="Calibri"/>
      <family val="2"/>
    </font>
    <font>
      <i/>
      <vertAlign val="superscript"/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4"/>
      </top>
      <bottom style="medium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2" applyFont="1" applyAlignment="1">
      <alignment horizontal="left"/>
    </xf>
    <xf numFmtId="0" fontId="1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0" fillId="0" borderId="0" xfId="0" applyFont="1"/>
    <xf numFmtId="0" fontId="4" fillId="0" borderId="4" xfId="2" applyFont="1" applyBorder="1" applyAlignment="1">
      <alignment horizontal="left"/>
    </xf>
    <xf numFmtId="0" fontId="0" fillId="0" borderId="10" xfId="0" applyBorder="1"/>
    <xf numFmtId="0" fontId="4" fillId="0" borderId="2" xfId="2" applyFont="1" applyBorder="1" applyAlignment="1">
      <alignment horizontal="left"/>
    </xf>
    <xf numFmtId="0" fontId="0" fillId="0" borderId="12" xfId="0" applyBorder="1"/>
    <xf numFmtId="0" fontId="8" fillId="0" borderId="6" xfId="2" applyFont="1" applyBorder="1" applyAlignment="1">
      <alignment horizontal="center"/>
    </xf>
    <xf numFmtId="0" fontId="12" fillId="0" borderId="3" xfId="0" applyFont="1" applyBorder="1" applyAlignment="1">
      <alignment horizontal="left" indent="3"/>
    </xf>
    <xf numFmtId="0" fontId="12" fillId="0" borderId="13" xfId="0" applyFont="1" applyBorder="1" applyAlignment="1">
      <alignment horizontal="center"/>
    </xf>
    <xf numFmtId="0" fontId="0" fillId="0" borderId="13" xfId="0" applyBorder="1"/>
    <xf numFmtId="0" fontId="13" fillId="0" borderId="9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0" borderId="0" xfId="2" applyFont="1" applyAlignment="1">
      <alignment horizontal="left"/>
    </xf>
    <xf numFmtId="0" fontId="1" fillId="6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9" fillId="0" borderId="0" xfId="2" applyFont="1" applyAlignment="1">
      <alignment horizontal="left"/>
    </xf>
    <xf numFmtId="0" fontId="0" fillId="0" borderId="0" xfId="0" applyAlignment="1">
      <alignment horizontal="center" wrapText="1"/>
    </xf>
    <xf numFmtId="0" fontId="0" fillId="5" borderId="6" xfId="0" applyFill="1" applyBorder="1" applyAlignment="1">
      <alignment horizontal="center" vertical="center" wrapText="1"/>
    </xf>
    <xf numFmtId="0" fontId="20" fillId="0" borderId="0" xfId="0" applyFont="1"/>
    <xf numFmtId="0" fontId="12" fillId="0" borderId="0" xfId="0" applyFont="1" applyAlignment="1">
      <alignment vertical="center" wrapText="1"/>
    </xf>
    <xf numFmtId="0" fontId="20" fillId="0" borderId="11" xfId="0" applyFont="1" applyBorder="1"/>
    <xf numFmtId="0" fontId="20" fillId="0" borderId="14" xfId="0" applyFont="1" applyBorder="1"/>
    <xf numFmtId="0" fontId="12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105833</xdr:colOff>
      <xdr:row>2</xdr:row>
      <xdr:rowOff>65618</xdr:rowOff>
    </xdr:from>
    <xdr:to>
      <xdr:col>5</xdr:col>
      <xdr:colOff>325929</xdr:colOff>
      <xdr:row>4</xdr:row>
      <xdr:rowOff>35279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C25F3B-40EE-40F8-9BAA-FD8F1BFA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1083" y="446618"/>
          <a:ext cx="1744096" cy="318911"/>
        </a:xfrm>
        <a:prstGeom prst="rect">
          <a:avLst/>
        </a:prstGeom>
      </xdr:spPr>
    </xdr:pic>
    <xdr:clientData/>
  </xdr:twoCellAnchor>
  <xdr:twoCellAnchor>
    <xdr:from>
      <xdr:col>3</xdr:col>
      <xdr:colOff>423334</xdr:colOff>
      <xdr:row>21</xdr:row>
      <xdr:rowOff>190500</xdr:rowOff>
    </xdr:from>
    <xdr:to>
      <xdr:col>3</xdr:col>
      <xdr:colOff>486834</xdr:colOff>
      <xdr:row>23</xdr:row>
      <xdr:rowOff>21168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FE0D72F-1199-4919-99D1-D3D1CA198D46}"/>
            </a:ext>
          </a:extLst>
        </xdr:cNvPr>
        <xdr:cNvCxnSpPr/>
      </xdr:nvCxnSpPr>
      <xdr:spPr>
        <a:xfrm flipV="1">
          <a:off x="2719917" y="4540250"/>
          <a:ext cx="63500" cy="2222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296334</xdr:colOff>
      <xdr:row>22</xdr:row>
      <xdr:rowOff>3</xdr:rowOff>
    </xdr:from>
    <xdr:to>
      <xdr:col>7</xdr:col>
      <xdr:colOff>402167</xdr:colOff>
      <xdr:row>23</xdr:row>
      <xdr:rowOff>21167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2F74008-9F2E-4C45-8423-C3C01468C7CA}"/>
            </a:ext>
          </a:extLst>
        </xdr:cNvPr>
        <xdr:cNvCxnSpPr/>
      </xdr:nvCxnSpPr>
      <xdr:spPr>
        <a:xfrm flipH="1" flipV="1">
          <a:off x="5048251" y="4550836"/>
          <a:ext cx="105833" cy="2116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T44"/>
  <sheetViews>
    <sheetView tabSelected="1" zoomScale="90" zoomScaleNormal="80" zoomScalePageLayoutView="80" workbookViewId="0">
      <selection activeCell="N21" sqref="N21"/>
    </sheetView>
  </sheetViews>
  <sheetFormatPr defaultRowHeight="14.4" x14ac:dyDescent="0.3"/>
  <cols>
    <col min="2" max="2" width="20.109375" bestFit="1" customWidth="1"/>
    <col min="3" max="3" width="18.6640625" customWidth="1"/>
    <col min="4" max="4" width="11" customWidth="1"/>
    <col min="5" max="5" width="11.88671875" customWidth="1"/>
    <col min="16" max="20" width="9.109375" customWidth="1"/>
  </cols>
  <sheetData>
    <row r="4" spans="2:12" ht="13.2" customHeight="1" x14ac:dyDescent="0.3"/>
    <row r="6" spans="2:12" ht="21" x14ac:dyDescent="0.4">
      <c r="C6" s="6" t="s">
        <v>39</v>
      </c>
    </row>
    <row r="8" spans="2:12" ht="18" x14ac:dyDescent="0.35">
      <c r="C8" s="10" t="s">
        <v>40</v>
      </c>
    </row>
    <row r="9" spans="2:12" ht="21" x14ac:dyDescent="0.4">
      <c r="L9" s="6"/>
    </row>
    <row r="10" spans="2:12" ht="15.6" x14ac:dyDescent="0.3">
      <c r="C10" s="35" t="s">
        <v>22</v>
      </c>
      <c r="E10" s="11"/>
    </row>
    <row r="12" spans="2:12" ht="39.75" customHeight="1" x14ac:dyDescent="0.3">
      <c r="D12" s="45"/>
      <c r="E12" s="45"/>
      <c r="F12" s="45"/>
      <c r="G12" s="45"/>
      <c r="H12" s="45"/>
    </row>
    <row r="13" spans="2:12" x14ac:dyDescent="0.3">
      <c r="D13" s="16" t="s">
        <v>7</v>
      </c>
      <c r="E13" s="17"/>
      <c r="F13" s="17"/>
      <c r="G13" s="17"/>
      <c r="H13" s="14" t="s">
        <v>6</v>
      </c>
    </row>
    <row r="14" spans="2:12" x14ac:dyDescent="0.3">
      <c r="D14" s="16" t="s">
        <v>8</v>
      </c>
      <c r="E14" s="17"/>
      <c r="F14" s="17"/>
      <c r="G14" s="17"/>
      <c r="H14" s="14" t="s">
        <v>10</v>
      </c>
    </row>
    <row r="15" spans="2:12" x14ac:dyDescent="0.3">
      <c r="B15" s="15"/>
      <c r="C15" s="15"/>
      <c r="D15" s="18" t="s">
        <v>9</v>
      </c>
      <c r="E15" s="19"/>
      <c r="F15" s="19"/>
      <c r="G15" s="19"/>
      <c r="H15" s="20" t="s">
        <v>11</v>
      </c>
    </row>
    <row r="16" spans="2:12" ht="15" x14ac:dyDescent="0.3">
      <c r="B16" s="2"/>
      <c r="C16" s="2"/>
      <c r="D16" s="21" t="s">
        <v>12</v>
      </c>
      <c r="E16" s="22"/>
      <c r="F16" s="23"/>
      <c r="G16" s="23"/>
      <c r="H16" s="24" t="s">
        <v>13</v>
      </c>
    </row>
    <row r="17" spans="3:20" x14ac:dyDescent="0.3">
      <c r="D17" s="16" t="s">
        <v>5</v>
      </c>
      <c r="E17" s="17"/>
      <c r="F17" s="17"/>
      <c r="G17" s="17"/>
      <c r="H17" s="14" t="s">
        <v>3</v>
      </c>
    </row>
    <row r="19" spans="3:20" x14ac:dyDescent="0.3">
      <c r="C19" s="38" t="s">
        <v>24</v>
      </c>
    </row>
    <row r="20" spans="3:20" x14ac:dyDescent="0.3">
      <c r="D20" s="50" t="s">
        <v>0</v>
      </c>
      <c r="E20" s="51"/>
      <c r="F20" s="56" t="s">
        <v>15</v>
      </c>
      <c r="G20" s="57"/>
      <c r="H20" s="58"/>
      <c r="I20" s="46" t="s">
        <v>19</v>
      </c>
      <c r="J20" s="46" t="s">
        <v>20</v>
      </c>
      <c r="P20" s="59"/>
      <c r="Q20" s="60"/>
      <c r="R20" s="60"/>
      <c r="S20" s="61"/>
      <c r="T20" s="61"/>
    </row>
    <row r="21" spans="3:20" ht="31.2" thickBot="1" x14ac:dyDescent="0.35">
      <c r="D21" s="27" t="s">
        <v>1</v>
      </c>
      <c r="E21" s="28" t="s">
        <v>2</v>
      </c>
      <c r="F21" s="29" t="s">
        <v>16</v>
      </c>
      <c r="G21" s="29" t="s">
        <v>17</v>
      </c>
      <c r="H21" s="29" t="s">
        <v>18</v>
      </c>
      <c r="I21" s="47"/>
      <c r="J21" s="47"/>
      <c r="P21" s="39"/>
      <c r="Q21" s="39"/>
      <c r="R21" s="39"/>
      <c r="S21" s="62"/>
      <c r="T21" s="62"/>
    </row>
    <row r="22" spans="3:20" ht="15" thickBot="1" x14ac:dyDescent="0.35">
      <c r="D22" s="5">
        <v>27</v>
      </c>
      <c r="E22" s="5">
        <v>29.75</v>
      </c>
      <c r="F22" s="36">
        <f>D22+P$31</f>
        <v>19.4375</v>
      </c>
      <c r="G22" s="36">
        <f>E22+Q$31</f>
        <v>24.3125</v>
      </c>
      <c r="H22" s="37">
        <f>(F22*G22)/144</f>
        <v>3.2817654079861112</v>
      </c>
      <c r="I22" s="32">
        <f t="shared" ref="I22" si="0">(D22+$S$31)*(E22+$S$31)/144</f>
        <v>3.6670874279248551</v>
      </c>
      <c r="J22" s="32">
        <f t="shared" ref="J22" si="1">(D22+$T$31)*(E22+$T$31)/144</f>
        <v>2.7289480516461038</v>
      </c>
    </row>
    <row r="24" spans="3:20" x14ac:dyDescent="0.3">
      <c r="D24" s="26" t="s">
        <v>4</v>
      </c>
      <c r="G24" t="s">
        <v>23</v>
      </c>
    </row>
    <row r="27" spans="3:20" x14ac:dyDescent="0.3">
      <c r="C27" s="1" t="s">
        <v>14</v>
      </c>
      <c r="E27" s="2"/>
      <c r="F27" s="2"/>
      <c r="G27" s="2"/>
      <c r="H27" s="2"/>
      <c r="I27" s="2"/>
    </row>
    <row r="28" spans="3:20" x14ac:dyDescent="0.3">
      <c r="D28" s="2"/>
      <c r="E28" s="2"/>
      <c r="F28" s="2"/>
      <c r="G28" s="2"/>
      <c r="H28" s="2"/>
      <c r="I28" s="2"/>
      <c r="P28" t="s">
        <v>21</v>
      </c>
    </row>
    <row r="29" spans="3:20" x14ac:dyDescent="0.3">
      <c r="D29" s="50" t="s">
        <v>31</v>
      </c>
      <c r="E29" s="51"/>
      <c r="F29" s="56" t="s">
        <v>15</v>
      </c>
      <c r="G29" s="57"/>
      <c r="H29" s="58"/>
      <c r="I29" s="46" t="s">
        <v>19</v>
      </c>
      <c r="J29" s="46" t="s">
        <v>20</v>
      </c>
      <c r="P29" s="53" t="s">
        <v>15</v>
      </c>
      <c r="Q29" s="54"/>
      <c r="R29" s="55"/>
      <c r="S29" s="46" t="s">
        <v>19</v>
      </c>
      <c r="T29" s="46" t="s">
        <v>20</v>
      </c>
    </row>
    <row r="30" spans="3:20" ht="31.2" thickBot="1" x14ac:dyDescent="0.35">
      <c r="D30" s="28" t="s">
        <v>27</v>
      </c>
      <c r="E30" s="28" t="s">
        <v>28</v>
      </c>
      <c r="F30" s="29" t="s">
        <v>16</v>
      </c>
      <c r="G30" s="29" t="s">
        <v>17</v>
      </c>
      <c r="H30" s="29" t="s">
        <v>18</v>
      </c>
      <c r="I30" s="47"/>
      <c r="J30" s="47"/>
      <c r="P30" s="7" t="s">
        <v>16</v>
      </c>
      <c r="Q30" s="7" t="s">
        <v>17</v>
      </c>
      <c r="R30" s="7" t="s">
        <v>18</v>
      </c>
      <c r="S30" s="47"/>
      <c r="T30" s="47"/>
    </row>
    <row r="31" spans="3:20" ht="15" thickBot="1" x14ac:dyDescent="0.35">
      <c r="D31" s="3">
        <v>27.75</v>
      </c>
      <c r="E31" s="3">
        <v>46</v>
      </c>
      <c r="F31" s="4">
        <f>D31-7.5625</f>
        <v>20.1875</v>
      </c>
      <c r="G31" s="4">
        <f>E31-5.4375</f>
        <v>40.5625</v>
      </c>
      <c r="H31" s="9">
        <f>(F31*G31)/144</f>
        <v>5.6864963107638893</v>
      </c>
      <c r="I31" s="30">
        <f>(D31+$S$31)*(E31+$S$31)/144</f>
        <v>6.3214372748189938</v>
      </c>
      <c r="J31" s="30">
        <f>(D31+$T$31)*(E31+$T$31)/144</f>
        <v>5.0114693771054215</v>
      </c>
      <c r="K31" t="s">
        <v>26</v>
      </c>
      <c r="P31" s="12">
        <f>-7.5625</f>
        <v>-7.5625</v>
      </c>
      <c r="Q31" s="12">
        <f>-5.4375</f>
        <v>-5.4375</v>
      </c>
      <c r="R31" s="13">
        <f t="shared" ref="R31" si="2">(P31*Q31)/144</f>
        <v>0.28556315104166669</v>
      </c>
      <c r="S31" s="25">
        <f>-(68/25.4)*2</f>
        <v>-5.3543307086614176</v>
      </c>
      <c r="T31" s="25">
        <f>-(108/25.4)*2</f>
        <v>-8.5039370078740166</v>
      </c>
    </row>
    <row r="32" spans="3:20" ht="15" thickBot="1" x14ac:dyDescent="0.35">
      <c r="D32" s="3">
        <v>34</v>
      </c>
      <c r="E32" s="3">
        <v>34</v>
      </c>
      <c r="F32" s="4">
        <f t="shared" ref="F32:F33" si="3">D32-7.5625</f>
        <v>26.4375</v>
      </c>
      <c r="G32" s="4">
        <f t="shared" ref="G32:G33" si="4">E32-5.4375</f>
        <v>28.5625</v>
      </c>
      <c r="H32" s="8">
        <f>(F32*G32)/144</f>
        <v>5.243896484375</v>
      </c>
      <c r="I32" s="31">
        <f t="shared" ref="I32:I33" si="5">(D32+$S$31)*(E32+$S$31)/144</f>
        <v>5.6984331190884596</v>
      </c>
      <c r="J32" s="31">
        <f t="shared" ref="J32:J33" si="6">(D32+$T$31)*(E32+$T$31)/144</f>
        <v>4.5142307506837245</v>
      </c>
      <c r="K32" t="s">
        <v>25</v>
      </c>
    </row>
    <row r="33" spans="3:20" ht="15" thickBot="1" x14ac:dyDescent="0.35">
      <c r="D33" s="5">
        <v>27</v>
      </c>
      <c r="E33" s="5">
        <v>29.75</v>
      </c>
      <c r="F33" s="4">
        <f t="shared" si="3"/>
        <v>19.4375</v>
      </c>
      <c r="G33" s="4">
        <f t="shared" si="4"/>
        <v>24.3125</v>
      </c>
      <c r="H33" s="33">
        <f>(F33*G33)/144</f>
        <v>3.2817654079861112</v>
      </c>
      <c r="I33" s="32">
        <f t="shared" si="5"/>
        <v>3.6670874279248551</v>
      </c>
      <c r="J33" s="32">
        <f t="shared" si="6"/>
        <v>2.7289480516461038</v>
      </c>
    </row>
    <row r="36" spans="3:20" ht="15.6" x14ac:dyDescent="0.3">
      <c r="C36" s="41" t="s">
        <v>34</v>
      </c>
      <c r="E36" s="2"/>
      <c r="F36" s="2"/>
      <c r="G36" s="2"/>
      <c r="H36" s="2"/>
      <c r="I36" s="2"/>
    </row>
    <row r="37" spans="3:20" ht="39" customHeight="1" x14ac:dyDescent="0.3">
      <c r="C37" s="45" t="s">
        <v>37</v>
      </c>
      <c r="D37" s="45"/>
      <c r="E37" s="45"/>
      <c r="F37" s="45"/>
      <c r="G37" s="45"/>
      <c r="H37" s="45"/>
      <c r="I37" s="45"/>
      <c r="J37" s="45"/>
      <c r="K37" s="42"/>
      <c r="L37" s="42"/>
      <c r="P37" t="s">
        <v>21</v>
      </c>
    </row>
    <row r="38" spans="3:20" ht="24" customHeight="1" x14ac:dyDescent="0.3">
      <c r="D38" s="42"/>
      <c r="E38" s="42"/>
      <c r="F38" s="42"/>
      <c r="G38" s="42"/>
      <c r="H38" s="42"/>
      <c r="I38" s="42"/>
      <c r="J38" s="42"/>
      <c r="K38" s="42"/>
      <c r="L38" s="42"/>
    </row>
    <row r="39" spans="3:20" x14ac:dyDescent="0.3">
      <c r="D39" s="50" t="s">
        <v>31</v>
      </c>
      <c r="E39" s="51"/>
      <c r="F39" s="50" t="s">
        <v>15</v>
      </c>
      <c r="G39" s="52"/>
      <c r="H39" s="51"/>
      <c r="I39" s="48" t="s">
        <v>32</v>
      </c>
      <c r="J39" s="49"/>
      <c r="P39" s="53" t="s">
        <v>15</v>
      </c>
      <c r="Q39" s="54"/>
      <c r="R39" s="55"/>
      <c r="S39" s="46" t="s">
        <v>19</v>
      </c>
      <c r="T39" s="46" t="s">
        <v>20</v>
      </c>
    </row>
    <row r="40" spans="3:20" ht="31.2" thickBot="1" x14ac:dyDescent="0.35">
      <c r="D40" s="28" t="s">
        <v>29</v>
      </c>
      <c r="E40" s="28" t="s">
        <v>30</v>
      </c>
      <c r="F40" s="29" t="s">
        <v>16</v>
      </c>
      <c r="G40" s="29" t="s">
        <v>17</v>
      </c>
      <c r="H40" s="29" t="s">
        <v>18</v>
      </c>
      <c r="I40" s="40" t="s">
        <v>19</v>
      </c>
      <c r="J40" s="40" t="s">
        <v>20</v>
      </c>
      <c r="P40" s="7" t="s">
        <v>16</v>
      </c>
      <c r="Q40" s="7" t="s">
        <v>17</v>
      </c>
      <c r="R40" s="7" t="s">
        <v>18</v>
      </c>
      <c r="S40" s="47"/>
      <c r="T40" s="47"/>
    </row>
    <row r="41" spans="3:20" ht="16.2" thickBot="1" x14ac:dyDescent="0.35">
      <c r="C41" s="43" t="s">
        <v>33</v>
      </c>
      <c r="D41" s="5">
        <v>35.75</v>
      </c>
      <c r="E41" s="5">
        <v>54</v>
      </c>
      <c r="F41" s="34">
        <f>D41+$P$41</f>
        <v>29.0625</v>
      </c>
      <c r="G41" s="34">
        <f>E41+$Q$41</f>
        <v>48.25</v>
      </c>
      <c r="H41" s="33">
        <f t="shared" ref="H41" si="7">(F41*G41)/144</f>
        <v>9.7379557291666661</v>
      </c>
      <c r="I41" s="32">
        <f>(D41+$S$41)*(E41+$S$41)/144</f>
        <v>10.268178307189949</v>
      </c>
      <c r="J41" s="32">
        <f>(D41+$T$41)*(E41+$T$41)/144</f>
        <v>8.6082541540083088</v>
      </c>
      <c r="P41" s="12">
        <f>-6.6875</f>
        <v>-6.6875</v>
      </c>
      <c r="Q41" s="12">
        <v>-5.75</v>
      </c>
      <c r="R41" s="13">
        <f>(P41*Q41)/144</f>
        <v>0.26703559027777779</v>
      </c>
      <c r="S41" s="25">
        <f>-68/25.4*2</f>
        <v>-5.3543307086614176</v>
      </c>
      <c r="T41" s="25">
        <f>-108/25.4*2</f>
        <v>-8.5039370078740166</v>
      </c>
    </row>
    <row r="42" spans="3:20" ht="16.2" thickBot="1" x14ac:dyDescent="0.35">
      <c r="C42" s="43" t="s">
        <v>38</v>
      </c>
      <c r="D42" s="5">
        <v>35.75</v>
      </c>
      <c r="E42" s="5">
        <v>54</v>
      </c>
      <c r="F42" s="34">
        <f>D42+$P$41</f>
        <v>29.0625</v>
      </c>
      <c r="G42" s="34">
        <f>E42+$Q$41</f>
        <v>48.25</v>
      </c>
      <c r="H42" s="33">
        <f t="shared" ref="H42" si="8">(F42*G42)/144</f>
        <v>9.7379557291666661</v>
      </c>
      <c r="I42" s="32">
        <f>(D42+$S$41)*(E42+$S$41)/144</f>
        <v>10.268178307189949</v>
      </c>
      <c r="J42" s="32">
        <f>(D42+$T$41)*(E42+$T$41)/144</f>
        <v>8.6082541540083088</v>
      </c>
      <c r="P42" s="12">
        <v>-5.8125</v>
      </c>
      <c r="Q42" s="12">
        <v>-5.4375</v>
      </c>
      <c r="R42" s="13">
        <f>(P42*Q42)/144</f>
        <v>0.219482421875</v>
      </c>
      <c r="S42" s="25">
        <f>-(47+47)/25.4</f>
        <v>-3.7007874015748032</v>
      </c>
      <c r="T42" s="25">
        <f>-(86+86)/25.4</f>
        <v>-6.771653543307087</v>
      </c>
    </row>
    <row r="43" spans="3:20" ht="16.2" thickBot="1" x14ac:dyDescent="0.35">
      <c r="C43" s="43" t="s">
        <v>35</v>
      </c>
      <c r="D43" s="5">
        <v>27</v>
      </c>
      <c r="E43" s="5">
        <v>29.75</v>
      </c>
      <c r="F43" s="34">
        <f>D43+$P$43</f>
        <v>20.3125</v>
      </c>
      <c r="G43" s="34">
        <f>E43+$Q$43</f>
        <v>25.125</v>
      </c>
      <c r="H43" s="33">
        <f t="shared" ref="H43" si="9">(F43*G43)/144</f>
        <v>3.5441080729166665</v>
      </c>
      <c r="I43" s="32">
        <f>(D43+$S$43)*(E43+$S$43)/144</f>
        <v>3.6670874279248551</v>
      </c>
      <c r="J43" s="32">
        <f>(D43+$T$43)*(E43+$T$43)/144</f>
        <v>2.9732016304310385</v>
      </c>
      <c r="P43" s="12">
        <f>-6.6875</f>
        <v>-6.6875</v>
      </c>
      <c r="Q43" s="12">
        <v>-4.625</v>
      </c>
      <c r="R43" s="13">
        <f>(P43*Q43)/144</f>
        <v>0.21478949652777779</v>
      </c>
      <c r="S43" s="25">
        <f>-(68+68)/25.4</f>
        <v>-5.3543307086614176</v>
      </c>
      <c r="T43" s="25">
        <f>-(108+86)/25.4</f>
        <v>-7.6377952755905518</v>
      </c>
    </row>
    <row r="44" spans="3:20" ht="16.2" thickBot="1" x14ac:dyDescent="0.35">
      <c r="C44" s="44" t="s">
        <v>36</v>
      </c>
      <c r="D44" s="5">
        <v>27</v>
      </c>
      <c r="E44" s="5">
        <v>29.75</v>
      </c>
      <c r="F44" s="34">
        <f>D44+$P$44</f>
        <v>21.1875</v>
      </c>
      <c r="G44" s="34">
        <f>E44+$Q$44</f>
        <v>25.125</v>
      </c>
      <c r="H44" s="33">
        <f t="shared" ref="H44" si="10">(F44*G44)/144</f>
        <v>3.69677734375</v>
      </c>
      <c r="I44" s="32">
        <f>(D44+$S$44)*(E44+$S$44)/144</f>
        <v>3.9361792681918693</v>
      </c>
      <c r="J44" s="32">
        <f>(D44+$T$44)*(E44+$T$44)/144</f>
        <v>2.9732016304310385</v>
      </c>
      <c r="P44" s="12">
        <v>-5.8125</v>
      </c>
      <c r="Q44" s="12">
        <v>-4.625</v>
      </c>
      <c r="R44" s="13">
        <f>(P44*Q44)/144</f>
        <v>0.18668619791666666</v>
      </c>
      <c r="S44" s="25">
        <f>-(68+47)/25.4</f>
        <v>-4.5275590551181102</v>
      </c>
      <c r="T44" s="25">
        <f>-(108+86)/25.4</f>
        <v>-7.6377952755905518</v>
      </c>
    </row>
  </sheetData>
  <mergeCells count="22">
    <mergeCell ref="T20:T21"/>
    <mergeCell ref="D29:E29"/>
    <mergeCell ref="F29:H29"/>
    <mergeCell ref="I29:I30"/>
    <mergeCell ref="J29:J30"/>
    <mergeCell ref="P29:R29"/>
    <mergeCell ref="C37:J37"/>
    <mergeCell ref="D12:H12"/>
    <mergeCell ref="S39:S40"/>
    <mergeCell ref="T39:T40"/>
    <mergeCell ref="I39:J39"/>
    <mergeCell ref="D39:E39"/>
    <mergeCell ref="F39:H39"/>
    <mergeCell ref="P39:R39"/>
    <mergeCell ref="S29:S30"/>
    <mergeCell ref="T29:T30"/>
    <mergeCell ref="D20:E20"/>
    <mergeCell ref="F20:H20"/>
    <mergeCell ref="I20:I21"/>
    <mergeCell ref="J20:J21"/>
    <mergeCell ref="P20:R20"/>
    <mergeCell ref="S20:S21"/>
  </mergeCells>
  <conditionalFormatting sqref="F22">
    <cfRule type="cellIs" dxfId="8" priority="11" operator="lessThan">
      <formula>20</formula>
    </cfRule>
  </conditionalFormatting>
  <conditionalFormatting sqref="F31:F33">
    <cfRule type="cellIs" dxfId="7" priority="14" operator="lessThan">
      <formula>20</formula>
    </cfRule>
  </conditionalFormatting>
  <conditionalFormatting sqref="F41:F44">
    <cfRule type="cellIs" dxfId="6" priority="2" operator="lessThan">
      <formula>20</formula>
    </cfRule>
  </conditionalFormatting>
  <conditionalFormatting sqref="G22">
    <cfRule type="cellIs" dxfId="5" priority="10" operator="lessThan">
      <formula>24</formula>
    </cfRule>
  </conditionalFormatting>
  <conditionalFormatting sqref="G31:G33">
    <cfRule type="cellIs" dxfId="4" priority="13" operator="lessThan">
      <formula>24</formula>
    </cfRule>
  </conditionalFormatting>
  <conditionalFormatting sqref="G41:G44">
    <cfRule type="cellIs" dxfId="3" priority="1" operator="lessThan">
      <formula>24</formula>
    </cfRule>
  </conditionalFormatting>
  <conditionalFormatting sqref="H22">
    <cfRule type="cellIs" dxfId="2" priority="12" operator="lessThanOrEqual">
      <formula>5.69</formula>
    </cfRule>
  </conditionalFormatting>
  <conditionalFormatting sqref="H31:H33">
    <cfRule type="cellIs" dxfId="1" priority="15" operator="lessThanOrEqual">
      <formula>5.69</formula>
    </cfRule>
  </conditionalFormatting>
  <conditionalFormatting sqref="H41:H44">
    <cfRule type="cellIs" dxfId="0" priority="3" operator="lessThanOrEqual">
      <formula>5.69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Edge Contour Tilt-Turn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Graas</dc:creator>
  <cp:lastModifiedBy>Jen Miret</cp:lastModifiedBy>
  <cp:lastPrinted>2020-12-30T16:38:16Z</cp:lastPrinted>
  <dcterms:created xsi:type="dcterms:W3CDTF">2018-04-04T16:25:30Z</dcterms:created>
  <dcterms:modified xsi:type="dcterms:W3CDTF">2025-06-30T15:51:37Z</dcterms:modified>
</cp:coreProperties>
</file>